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600" windowHeight="9090" activeTab="1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L21" i="2" l="1"/>
  <c r="L20" i="2"/>
  <c r="L15" i="2"/>
  <c r="L73" i="2" l="1"/>
  <c r="L75" i="2"/>
  <c r="L79" i="2" s="1"/>
  <c r="L41" i="2"/>
  <c r="L42" i="2" s="1"/>
  <c r="L44" i="2" s="1"/>
  <c r="L29" i="2"/>
  <c r="L28" i="2"/>
  <c r="L26" i="2"/>
  <c r="L25" i="2"/>
  <c r="L22" i="2"/>
  <c r="L19" i="2"/>
  <c r="L18" i="2"/>
  <c r="L17" i="2"/>
  <c r="L16" i="2"/>
  <c r="L14" i="2"/>
  <c r="L13" i="2"/>
  <c r="L12" i="2"/>
  <c r="B48" i="1"/>
  <c r="L32" i="2" l="1"/>
  <c r="L50" i="2" s="1"/>
  <c r="L45" i="2"/>
  <c r="L47" i="2" s="1"/>
  <c r="L51" i="2" s="1"/>
  <c r="L52" i="2" l="1"/>
  <c r="L55" i="2" l="1"/>
  <c r="L57" i="2" s="1"/>
  <c r="L63" i="2" s="1"/>
  <c r="L64" i="2" s="1"/>
  <c r="L80" i="2" s="1"/>
  <c r="L81" i="2" s="1"/>
  <c r="L82" i="2" s="1"/>
  <c r="L83" i="2" s="1"/>
  <c r="L84" i="2" s="1"/>
  <c r="L106" i="2"/>
  <c r="L107" i="2" s="1"/>
  <c r="L108" i="2" s="1"/>
  <c r="L109" i="2" l="1"/>
  <c r="L110" i="2" s="1"/>
  <c r="L91" i="2"/>
  <c r="L90" i="2"/>
  <c r="L92" i="2" s="1"/>
  <c r="L111" i="2" l="1"/>
  <c r="L93" i="2"/>
  <c r="L94" i="2" s="1"/>
</calcChain>
</file>

<file path=xl/sharedStrings.xml><?xml version="1.0" encoding="utf-8"?>
<sst xmlns="http://schemas.openxmlformats.org/spreadsheetml/2006/main" count="232" uniqueCount="167">
  <si>
    <t>Preisbildung</t>
  </si>
  <si>
    <t>??</t>
  </si>
  <si>
    <t>Preisbildungsfaktoren</t>
  </si>
  <si>
    <t>Nachfrage</t>
  </si>
  <si>
    <t>Preis</t>
  </si>
  <si>
    <t>Angebot</t>
  </si>
  <si>
    <t>Preis der Ware</t>
  </si>
  <si>
    <t>Preis anderer Waren</t>
  </si>
  <si>
    <t>Bedarf oder Bedürfnis</t>
  </si>
  <si>
    <t>(Dringlichkeit)</t>
  </si>
  <si>
    <t>Einkommen</t>
  </si>
  <si>
    <t>Sonst Faktoren (Zeit, Ort…)</t>
  </si>
  <si>
    <t>!!</t>
  </si>
  <si>
    <t xml:space="preserve"> zu a) Modell der Preisbildung</t>
  </si>
  <si>
    <t>Gesetz der Nachfrage</t>
  </si>
  <si>
    <t>Je höher der Preis desto niedriger die Nachfrage</t>
  </si>
  <si>
    <t>Gesetz des Angebots</t>
  </si>
  <si>
    <t>Je höher der Preis desto höher das Angebot</t>
  </si>
  <si>
    <t>Im Zusammenwirken ergibt sich der Gleichgewichtspreis (für ganz kurze Zeit, da viele Bedingungen zusammen treffen und sich Voraussetzungen ändern)</t>
  </si>
  <si>
    <t>Angebotskurve</t>
  </si>
  <si>
    <t>Gleichgewichtspreis</t>
  </si>
  <si>
    <t>Nachfragekurve</t>
  </si>
  <si>
    <t>Menge</t>
  </si>
  <si>
    <t>zu b) Kostenrechnung</t>
  </si>
  <si>
    <t>Welche Kosten entstehen?</t>
  </si>
  <si>
    <t>Vorteil: alle Ausgaben werden abgedeckt</t>
  </si>
  <si>
    <t>Problem: wenn Konkurrenz günstiger ist!</t>
  </si>
  <si>
    <t>zu c) Marktpreis</t>
  </si>
  <si>
    <t>entscheidet, ob Produkte abgesetzt werden können</t>
  </si>
  <si>
    <t>Orientierung an den Konkurrenzpreisen</t>
  </si>
  <si>
    <t>als bewusste Verkaufsstrategie eingesetzt</t>
  </si>
  <si>
    <t>aber wenn Kostenpreis über Marktpreis liegt, dann:</t>
  </si>
  <si>
    <t>Beispiele der Berechnung</t>
  </si>
  <si>
    <t>..</t>
  </si>
  <si>
    <t>Zusammenfassung!!!</t>
  </si>
  <si>
    <t>Schritte zur Preisbildung/-findung</t>
  </si>
  <si>
    <t>Überblick verschaffen über vergleichbare Produkte! (Marktrecherche) = Marktpreis, Preis, der am Markt erzielt werden kann</t>
  </si>
  <si>
    <t>(Der eigene Preis sollte nicht zu gering/niedrig sein! Wettbewerbsverzerrung und Wirtschaftlichkeit in Gefahr.)</t>
  </si>
  <si>
    <t>Preisentwicklung beobachten!</t>
  </si>
  <si>
    <t>Nutzen für den Kunden ermitteln! Gibt es einen besonderen Nutzen kann der Preis höher sein. Was unterscheidet ihr Angebot von dem der Konkurrenz? (Preis-Leistungs-Verhältnis)</t>
  </si>
  <si>
    <t>Vorab in Kundengesprächen Preisvorstellung testen!</t>
  </si>
  <si>
    <t>??Tatsächlichen Preis ermitteln!</t>
  </si>
  <si>
    <t>Variable Kosten: Einzelkosten, die für das tatsächliche Produkt/Dienstleistung anfallen</t>
  </si>
  <si>
    <t>(z.B. Material)</t>
  </si>
  <si>
    <t>Fixe Kosten: Gemeinkosten, die unabhängig davon anfallen (z.B. Miete)</t>
  </si>
  <si>
    <t>Der Preis muss mindestens die variablen Kosten decken!</t>
  </si>
  <si>
    <t>Und positiven Deckungsbeitrag für die fixen Kosten bringen!</t>
  </si>
  <si>
    <t>Langfristig müssen fixe Kosten ganz gedeckt sein. Und Gewinn erwirtschaftet werden!</t>
  </si>
  <si>
    <t>Break-even-Menge ermitteln!</t>
  </si>
  <si>
    <t xml:space="preserve">Bsp: </t>
  </si>
  <si>
    <t>gewählter Verkaufspreis</t>
  </si>
  <si>
    <t>Variable Herstellungskosten</t>
  </si>
  <si>
    <t>Deckungsbetrag pro Stk</t>
  </si>
  <si>
    <t>10 (30-20)</t>
  </si>
  <si>
    <t>Fixkosten:</t>
  </si>
  <si>
    <t>Break-even-Menge</t>
  </si>
  <si>
    <t>6.000 (60.000:10)</t>
  </si>
  <si>
    <t>Falls die Menge nicht hergestellt bzw. abgesetzt werden kann, müsste der Verkaufspreis angepasst werden!</t>
  </si>
  <si>
    <t>Auch wenn vergleichbare Ware auf dem Markt teurer oder billiger als kalkulierter Preis, dann würde man den eigenen anpassen</t>
  </si>
  <si>
    <t>Psychologische Preisgestaltung (1,99 …)</t>
  </si>
  <si>
    <t>Unter welchen Bedingungen sind Preisnachlässe mögich?</t>
  </si>
  <si>
    <t>Kostenkalkulation im Handwerk</t>
  </si>
  <si>
    <t>Jährliche Kosten des Unternehmens:</t>
  </si>
  <si>
    <t>…</t>
  </si>
  <si>
    <t>Wenn man sein Produkt für diese Summe 1x verkaufen könnte, hätte man alle Kosten abgedeckt, aber noch nichts verdient…</t>
  </si>
  <si>
    <t xml:space="preserve">Tage im Jahr bzw. Kalendertage </t>
  </si>
  <si>
    <t>Stundenkostensatz</t>
  </si>
  <si>
    <t>Rohstoffaufwand</t>
  </si>
  <si>
    <t>Kostenpreiskalkulation für Dienstleister:</t>
  </si>
  <si>
    <t>a)     Angebot und Nachfrage bestimmen den Preis</t>
  </si>
  <si>
    <t>b)    Der Preis soll die Kosten decken</t>
  </si>
  <si>
    <t>c)     Der Preis soll am Markt konkurrenzfähig sein</t>
  </si>
  <si>
    <t>-       Differenzierung der Zielgruppe – Wer würde Kostenpreis zahlen</t>
  </si>
  <si>
    <t>-       Reduzierung der Kosten</t>
  </si>
  <si>
    <t>-       Quersubventionierung zwischen Produkten, durch höheren Absatz dieser Produkte insgesamt doch Gewinn erzielen</t>
  </si>
  <si>
    <t>-        </t>
  </si>
  <si>
    <t>2??) Was ist für das Produkt am Markt als Preis erzielbar?</t>
  </si>
  <si>
    <t>1??) Preis kalkulieren! (In Abhängigkeit von der abzusetzenden Menge – so Spielräume für Preissenkungen) – Was muss das eigene Produkt mindestens kosten? = Kostenpreis, Preis, der die Kosten deckt</t>
  </si>
  <si>
    <t>-       Durch Leistungssteigerung</t>
  </si>
  <si>
    <t>-       Durch Kostensenkung</t>
  </si>
  <si>
    <t>b)    Betriebskosten</t>
  </si>
  <si>
    <t>d)    Mindestverkaufspreis ermitteln</t>
  </si>
  <si>
    <t>=</t>
  </si>
  <si>
    <t>+</t>
  </si>
  <si>
    <t>Personalkosten (Löhne, Gehälter, Sozialabgaben)</t>
  </si>
  <si>
    <t>Energiekosten (Strom, Gas)</t>
  </si>
  <si>
    <t>Finanzierungskosten (Zinsen, Tilgung, Bearbeitungsgebühren, Leasinggebühren, Lizenzen)</t>
  </si>
  <si>
    <t>Kfz-Kosten (Steuer, Versicherung, Garage, Treibstoff, Reparaturen)</t>
  </si>
  <si>
    <t>Unternehmerlohn</t>
  </si>
  <si>
    <t>Reisekosten und Bewirtung (Tagegelder, Übernachtungen, Nebenspesen)</t>
  </si>
  <si>
    <t>Fortbildungen</t>
  </si>
  <si>
    <t>Rechts- und Beratungskosten</t>
  </si>
  <si>
    <t>Werbung/Marketing (Schaufensterdeko, Anzeigen, Drucksachen, Ausstellungen)</t>
  </si>
  <si>
    <t>-</t>
  </si>
  <si>
    <t>Feiertage</t>
  </si>
  <si>
    <t>Urlaubstage</t>
  </si>
  <si>
    <t>krankheitsbedingte Ausfalltage</t>
  </si>
  <si>
    <t>Arbeitsstunden pro Tag</t>
  </si>
  <si>
    <t>Beschäftigte (produktiv)</t>
  </si>
  <si>
    <t>x</t>
  </si>
  <si>
    <t>tatsächliche Arbeitstage pro Jahr</t>
  </si>
  <si>
    <t>Stundenkostensatz ermitteln</t>
  </si>
  <si>
    <t>:</t>
  </si>
  <si>
    <t>fakturierfähige Stunden</t>
  </si>
  <si>
    <t>60 Minuten</t>
  </si>
  <si>
    <t>Minutenkostensatz</t>
  </si>
  <si>
    <t>Allgemeiner Verwaltungsaufwand ( Bürobedarf, Telefon, Porto, Verpackung, Buchhaltung, Steuerberatung, Wartung)</t>
  </si>
  <si>
    <t>a) Stundenkostensatz berechnen</t>
  </si>
  <si>
    <t>Durch sorgfältige Zeitmessung, die Arbeitszeit für die Herstellung des Produktes ermitteln</t>
  </si>
  <si>
    <t>Arbeitszeit in Minuten</t>
  </si>
  <si>
    <t>Arbeitszeit in Stunden</t>
  </si>
  <si>
    <t>Beiträge, Gebühren, Abgaben (Berufsgenossenschaft, IHK/HWK)</t>
  </si>
  <si>
    <t>Mehl</t>
  </si>
  <si>
    <t>Hefe</t>
  </si>
  <si>
    <t>Zucker</t>
  </si>
  <si>
    <t>oder</t>
  </si>
  <si>
    <t>Betriebskosten</t>
  </si>
  <si>
    <t>Selbstkosten</t>
  </si>
  <si>
    <t>Nettoangebotspreis</t>
  </si>
  <si>
    <t>Fett</t>
  </si>
  <si>
    <t>Mwst</t>
  </si>
  <si>
    <t>Steuern (Gewerbesteuer, Grundsteuer)</t>
  </si>
  <si>
    <t>Versicherungen (Haftpflicht)</t>
  </si>
  <si>
    <t>Vertriebskosten (Verpackungen, Spedition)</t>
  </si>
  <si>
    <t>Eier</t>
  </si>
  <si>
    <t>Bruttoangebotspreis</t>
  </si>
  <si>
    <t>alle fixen Kosten die in einem Jahr im Unternehmen anfallen ermitteln (Kostenarten)</t>
  </si>
  <si>
    <t>Kosten für Betriebsvergrößerungen oder Neuanschaffungen</t>
  </si>
  <si>
    <t>Samstage, Sonntage bzw. Ruhetage</t>
  </si>
  <si>
    <t>Jahresarbeitszeit, für in der Produktion Beschäftigte, ermitteln</t>
  </si>
  <si>
    <t>tatsächliche Arbeitstage oder Anwesenheitstage pro Jahr</t>
  </si>
  <si>
    <t>tatsächliche Arbeitsstunden pro Jahr</t>
  </si>
  <si>
    <t>Fakturierfähige Stunden</t>
  </si>
  <si>
    <t>Jährliche Kosten des Unternehmens</t>
  </si>
  <si>
    <t>Alle eingesetzten Rohstoffe für dieses Produkt summieren, z.B. die Zutaten für eine Backware:</t>
  </si>
  <si>
    <t>Mindestangebotspreis</t>
  </si>
  <si>
    <t>Unter diesem Preis zu bleiben, würde betriebswirtschaftlichen Verlust bedeuten!</t>
  </si>
  <si>
    <t>Für einen unternehmerischen Gewinn muss noch ein Gewinnaufschlag dazugerechnet werden!</t>
  </si>
  <si>
    <t>Auch zu gewährende Skonti und/oder Rabatte müssen vorher aufgeschlagen werden!</t>
  </si>
  <si>
    <r>
      <t xml:space="preserve">Korrekturfaktor (Vor- und Nacharbeiten, Leerlaufzeiten…) </t>
    </r>
    <r>
      <rPr>
        <i/>
        <sz val="11"/>
        <rFont val="Calibri"/>
        <family val="2"/>
      </rPr>
      <t>(20-30%</t>
    </r>
    <r>
      <rPr>
        <sz val="11"/>
        <rFont val="Calibri"/>
        <family val="2"/>
      </rPr>
      <t>)</t>
    </r>
  </si>
  <si>
    <r>
      <t>Retouren (</t>
    </r>
    <r>
      <rPr>
        <i/>
        <sz val="11"/>
        <color indexed="8"/>
        <rFont val="Calibri"/>
        <family val="2"/>
      </rPr>
      <t>5%</t>
    </r>
    <r>
      <rPr>
        <sz val="11"/>
        <color theme="1"/>
        <rFont val="Calibri"/>
        <family val="2"/>
        <scheme val="minor"/>
      </rPr>
      <t>)</t>
    </r>
  </si>
  <si>
    <r>
      <t>Gewinnaufschlag (</t>
    </r>
    <r>
      <rPr>
        <i/>
        <sz val="11"/>
        <color indexed="8"/>
        <rFont val="Calibri"/>
        <family val="2"/>
      </rPr>
      <t>10 %</t>
    </r>
    <r>
      <rPr>
        <sz val="11"/>
        <color theme="1"/>
        <rFont val="Calibri"/>
        <family val="2"/>
        <scheme val="minor"/>
      </rPr>
      <t>)</t>
    </r>
  </si>
  <si>
    <t>c)     Rohstoffaufwand für ein einzelnes Produkt ermitteln (Kostenstelle)</t>
  </si>
  <si>
    <t>Aus dem Stundenkostensatz einen 15 Minuten-Verrechnungssatz ermitteln, dazu durch 4 teilen</t>
  </si>
  <si>
    <t>Milch</t>
  </si>
  <si>
    <r>
      <t>ggf. auf 1 Stück umrechnen (</t>
    </r>
    <r>
      <rPr>
        <i/>
        <sz val="11"/>
        <color indexed="8"/>
        <rFont val="Calibri"/>
        <family val="2"/>
      </rPr>
      <t>z.B. 1 Torte in 16 Stück bzw. 1 Blechkuchen in 20 Stück teilbar</t>
    </r>
    <r>
      <rPr>
        <sz val="11"/>
        <color theme="1"/>
        <rFont val="Calibri"/>
        <family val="2"/>
        <scheme val="minor"/>
      </rPr>
      <t>)</t>
    </r>
  </si>
  <si>
    <t>Beispiel: Änderungsschneiderei - Auswechseln eines Reißverschlusses</t>
  </si>
  <si>
    <t>Materialeinsatz für betreffenden Auftrag (Reißverschluss und Garn)</t>
  </si>
  <si>
    <t>Verrechnungssatz (siehe oberes Beispiel) x Anzahl der 15 Minuten-Zeiteinheiten</t>
  </si>
  <si>
    <t>Rabatt (5%)</t>
  </si>
  <si>
    <t>(19 %, da Kuchen serviert wird)</t>
  </si>
  <si>
    <t>(30 min für Herstellung des Hefekuchens)</t>
  </si>
  <si>
    <t xml:space="preserve">Flexibler ist der Minutenkostensatz: </t>
  </si>
  <si>
    <t>Beispiel: Kleines Café</t>
  </si>
  <si>
    <t>1 Unternehmerin, 1 Angestellte</t>
  </si>
  <si>
    <t>beide produzieren und servieren</t>
  </si>
  <si>
    <t>Einrichtung ist auf Trödelmärkten gebraucht gekauft</t>
  </si>
  <si>
    <t>1 Ruhetag pro Woche und tägliche Arbeitszeit von 10 Stunden</t>
  </si>
  <si>
    <t>teure Espressomaschine auf Kredit oder Leasing gekauft</t>
  </si>
  <si>
    <t xml:space="preserve">geschätzte </t>
  </si>
  <si>
    <t>von</t>
  </si>
  <si>
    <t xml:space="preserve">Teilnehmern </t>
  </si>
  <si>
    <t>Kosten:</t>
  </si>
  <si>
    <t>Hilfs- und Betriebsstoffe (Gewürze, Reinigungsmittel…)</t>
  </si>
  <si>
    <t>Mietkosten, Pacht, Nebenkosten (Wasser, Abwasser, Heizung, Instandhaltung)</t>
  </si>
  <si>
    <t>Arbeitskleidung</t>
  </si>
  <si>
    <t>Abschreibungen (geringwertige Wirtschaftsgüter, Laden- u. Büroeinrichtung, Technik, Fahrzeug, Lager- und Forderungsverluste)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</si>
</sst>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17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NumberFormat="1"/>
    <xf numFmtId="0" fontId="2" fillId="0" borderId="0" xfId="0" applyFont="1"/>
    <xf numFmtId="9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17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left"/>
    </xf>
    <xf numFmtId="2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1" xfId="0" applyNumberFormat="1" applyFont="1" applyBorder="1"/>
    <xf numFmtId="0" fontId="0" fillId="0" borderId="1" xfId="0" applyNumberFormat="1" applyBorder="1"/>
    <xf numFmtId="0" fontId="3" fillId="0" borderId="1" xfId="0" applyNumberFormat="1" applyFont="1" applyBorder="1"/>
    <xf numFmtId="0" fontId="1" fillId="0" borderId="1" xfId="0" applyFont="1" applyBorder="1"/>
    <xf numFmtId="0" fontId="1" fillId="0" borderId="0" xfId="0" applyFont="1" applyBorder="1"/>
    <xf numFmtId="2" fontId="1" fillId="0" borderId="1" xfId="0" applyNumberFormat="1" applyFont="1" applyBorder="1"/>
    <xf numFmtId="2" fontId="0" fillId="0" borderId="1" xfId="0" applyNumberFormat="1" applyBorder="1"/>
    <xf numFmtId="2" fontId="10" fillId="0" borderId="1" xfId="0" applyNumberFormat="1" applyFont="1" applyBorder="1"/>
    <xf numFmtId="0" fontId="12" fillId="0" borderId="0" xfId="0" applyFont="1"/>
    <xf numFmtId="0" fontId="0" fillId="0" borderId="0" xfId="0" applyFont="1"/>
    <xf numFmtId="0" fontId="1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11</xdr:row>
      <xdr:rowOff>28575</xdr:rowOff>
    </xdr:from>
    <xdr:to>
      <xdr:col>8</xdr:col>
      <xdr:colOff>640080</xdr:colOff>
      <xdr:row>15</xdr:row>
      <xdr:rowOff>47625</xdr:rowOff>
    </xdr:to>
    <xdr:sp macro="" textlink="">
      <xdr:nvSpPr>
        <xdr:cNvPr id="14" name="Textfeld 2"/>
        <xdr:cNvSpPr txBox="1">
          <a:spLocks noChangeArrowheads="1"/>
        </xdr:cNvSpPr>
      </xdr:nvSpPr>
      <xdr:spPr bwMode="auto">
        <a:xfrm>
          <a:off x="4019550" y="2622550"/>
          <a:ext cx="2849880" cy="78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de-DE" sz="1000">
              <a:effectLst/>
              <a:latin typeface="Lucida Sans"/>
              <a:ea typeface="Calibri"/>
              <a:cs typeface="Times New Roman"/>
            </a:rPr>
            <a:t>Kosten</a:t>
          </a:r>
          <a:endParaRPr lang="de-DE" sz="1200">
            <a:effectLst/>
            <a:latin typeface="Lucida Sans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1000">
              <a:effectLst/>
              <a:latin typeface="Lucida Sans"/>
              <a:ea typeface="Calibri"/>
              <a:cs typeface="Times New Roman"/>
            </a:rPr>
            <a:t>Gewinn</a:t>
          </a:r>
          <a:endParaRPr lang="de-DE" sz="1200">
            <a:effectLst/>
            <a:latin typeface="Lucida Sans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1000">
              <a:effectLst/>
              <a:latin typeface="Lucida Sans"/>
              <a:ea typeface="Calibri"/>
              <a:cs typeface="Times New Roman"/>
            </a:rPr>
            <a:t>Preise der Konkurrenz</a:t>
          </a:r>
          <a:endParaRPr lang="de-DE" sz="1200">
            <a:effectLst/>
            <a:latin typeface="Lucida Sans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1000">
              <a:effectLst/>
              <a:latin typeface="Lucida Sans"/>
              <a:ea typeface="Calibri"/>
              <a:cs typeface="Times New Roman"/>
            </a:rPr>
            <a:t>Werkstoffe und Betriebsmittel</a:t>
          </a:r>
          <a:endParaRPr lang="de-DE" sz="1200">
            <a:effectLst/>
            <a:latin typeface="Lucida Sans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1000">
              <a:effectLst/>
              <a:latin typeface="Lucida Sans"/>
              <a:ea typeface="Calibri"/>
              <a:cs typeface="Times New Roman"/>
            </a:rPr>
            <a:t> </a:t>
          </a:r>
          <a:endParaRPr lang="de-DE" sz="1200">
            <a:effectLst/>
            <a:latin typeface="Lucida Sans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76200</xdr:colOff>
      <xdr:row>38</xdr:row>
      <xdr:rowOff>171450</xdr:rowOff>
    </xdr:from>
    <xdr:to>
      <xdr:col>3</xdr:col>
      <xdr:colOff>635000</xdr:colOff>
      <xdr:row>38</xdr:row>
      <xdr:rowOff>177800</xdr:rowOff>
    </xdr:to>
    <xdr:cxnSp macro="">
      <xdr:nvCxnSpPr>
        <xdr:cNvPr id="15" name="Gerade Verbindung mit Pfeil 14"/>
        <xdr:cNvCxnSpPr/>
      </xdr:nvCxnSpPr>
      <xdr:spPr>
        <a:xfrm>
          <a:off x="971550" y="6808470"/>
          <a:ext cx="2082800" cy="6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63</xdr:row>
      <xdr:rowOff>17145</xdr:rowOff>
    </xdr:from>
    <xdr:to>
      <xdr:col>2</xdr:col>
      <xdr:colOff>285750</xdr:colOff>
      <xdr:row>68</xdr:row>
      <xdr:rowOff>118745</xdr:rowOff>
    </xdr:to>
    <xdr:cxnSp macro="">
      <xdr:nvCxnSpPr>
        <xdr:cNvPr id="16" name="Gerade Verbindung mit Pfeil 15"/>
        <xdr:cNvCxnSpPr/>
      </xdr:nvCxnSpPr>
      <xdr:spPr>
        <a:xfrm flipV="1">
          <a:off x="971550" y="5903595"/>
          <a:ext cx="0" cy="1054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219075</xdr:colOff>
      <xdr:row>34</xdr:row>
      <xdr:rowOff>28575</xdr:rowOff>
    </xdr:from>
    <xdr:to>
      <xdr:col>3</xdr:col>
      <xdr:colOff>377825</xdr:colOff>
      <xdr:row>37</xdr:row>
      <xdr:rowOff>180975</xdr:rowOff>
    </xdr:to>
    <xdr:cxnSp macro="">
      <xdr:nvCxnSpPr>
        <xdr:cNvPr id="17" name="Gerade Verbindung 16"/>
        <xdr:cNvCxnSpPr/>
      </xdr:nvCxnSpPr>
      <xdr:spPr>
        <a:xfrm>
          <a:off x="1117600" y="6062980"/>
          <a:ext cx="1682750" cy="723900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219075</xdr:colOff>
      <xdr:row>34</xdr:row>
      <xdr:rowOff>152400</xdr:rowOff>
    </xdr:from>
    <xdr:to>
      <xdr:col>3</xdr:col>
      <xdr:colOff>466725</xdr:colOff>
      <xdr:row>37</xdr:row>
      <xdr:rowOff>146050</xdr:rowOff>
    </xdr:to>
    <xdr:cxnSp macro="">
      <xdr:nvCxnSpPr>
        <xdr:cNvPr id="18" name="Gerade Verbindung 17"/>
        <xdr:cNvCxnSpPr/>
      </xdr:nvCxnSpPr>
      <xdr:spPr>
        <a:xfrm flipV="1">
          <a:off x="1117600" y="6189980"/>
          <a:ext cx="1771650" cy="5651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36</xdr:row>
      <xdr:rowOff>19050</xdr:rowOff>
    </xdr:from>
    <xdr:to>
      <xdr:col>2</xdr:col>
      <xdr:colOff>428625</xdr:colOff>
      <xdr:row>36</xdr:row>
      <xdr:rowOff>107950</xdr:rowOff>
    </xdr:to>
    <xdr:sp macro="" textlink="">
      <xdr:nvSpPr>
        <xdr:cNvPr id="19" name="Ellipse 18"/>
        <xdr:cNvSpPr/>
      </xdr:nvSpPr>
      <xdr:spPr>
        <a:xfrm>
          <a:off x="1993900" y="6352540"/>
          <a:ext cx="95250" cy="88900"/>
        </a:xfrm>
        <a:prstGeom prst="ellipse">
          <a:avLst/>
        </a:prstGeom>
        <a:solidFill>
          <a:srgbClr val="FFFF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A96" sqref="A96"/>
    </sheetView>
  </sheetViews>
  <sheetFormatPr baseColWidth="10" defaultRowHeight="15" x14ac:dyDescent="0.25"/>
  <cols>
    <col min="1" max="1" width="11.42578125" style="2"/>
  </cols>
  <sheetData>
    <row r="1" spans="2:8" x14ac:dyDescent="0.25">
      <c r="B1" t="s">
        <v>0</v>
      </c>
    </row>
    <row r="3" spans="2:8" x14ac:dyDescent="0.25">
      <c r="B3" t="s">
        <v>69</v>
      </c>
    </row>
    <row r="4" spans="2:8" x14ac:dyDescent="0.25">
      <c r="B4" t="s">
        <v>70</v>
      </c>
    </row>
    <row r="5" spans="2:8" x14ac:dyDescent="0.25">
      <c r="B5" t="s">
        <v>71</v>
      </c>
    </row>
    <row r="7" spans="2:8" x14ac:dyDescent="0.25">
      <c r="B7" t="s">
        <v>1</v>
      </c>
    </row>
    <row r="8" spans="2:8" x14ac:dyDescent="0.25">
      <c r="B8" t="s">
        <v>2</v>
      </c>
    </row>
    <row r="10" spans="2:8" x14ac:dyDescent="0.25">
      <c r="B10" t="s">
        <v>3</v>
      </c>
      <c r="F10" t="s">
        <v>4</v>
      </c>
      <c r="H10" t="s">
        <v>5</v>
      </c>
    </row>
    <row r="12" spans="2:8" x14ac:dyDescent="0.25">
      <c r="B12" t="s">
        <v>6</v>
      </c>
    </row>
    <row r="13" spans="2:8" x14ac:dyDescent="0.25">
      <c r="B13" t="s">
        <v>7</v>
      </c>
    </row>
    <row r="14" spans="2:8" x14ac:dyDescent="0.25">
      <c r="B14" t="s">
        <v>8</v>
      </c>
    </row>
    <row r="15" spans="2:8" x14ac:dyDescent="0.25">
      <c r="B15" t="s">
        <v>9</v>
      </c>
    </row>
    <row r="16" spans="2:8" x14ac:dyDescent="0.25">
      <c r="B16" t="s">
        <v>10</v>
      </c>
    </row>
    <row r="17" spans="2:2" x14ac:dyDescent="0.25">
      <c r="B17" t="s">
        <v>11</v>
      </c>
    </row>
    <row r="19" spans="2:2" x14ac:dyDescent="0.25">
      <c r="B19" t="s">
        <v>12</v>
      </c>
    </row>
    <row r="20" spans="2:2" x14ac:dyDescent="0.25">
      <c r="B20" t="s">
        <v>13</v>
      </c>
    </row>
    <row r="22" spans="2:2" x14ac:dyDescent="0.25">
      <c r="B22" t="s">
        <v>14</v>
      </c>
    </row>
    <row r="24" spans="2:2" x14ac:dyDescent="0.25">
      <c r="B24" t="s">
        <v>15</v>
      </c>
    </row>
    <row r="26" spans="2:2" x14ac:dyDescent="0.25">
      <c r="B26" t="s">
        <v>16</v>
      </c>
    </row>
    <row r="28" spans="2:2" x14ac:dyDescent="0.25">
      <c r="B28" t="s">
        <v>17</v>
      </c>
    </row>
    <row r="30" spans="2:2" x14ac:dyDescent="0.25">
      <c r="B30" t="s">
        <v>18</v>
      </c>
    </row>
    <row r="32" spans="2:2" x14ac:dyDescent="0.25">
      <c r="B32" t="s">
        <v>4</v>
      </c>
    </row>
    <row r="35" spans="2:7" x14ac:dyDescent="0.25">
      <c r="G35" t="s">
        <v>19</v>
      </c>
    </row>
    <row r="37" spans="2:7" x14ac:dyDescent="0.25">
      <c r="E37" t="s">
        <v>20</v>
      </c>
    </row>
    <row r="38" spans="2:7" x14ac:dyDescent="0.25">
      <c r="G38" t="s">
        <v>21</v>
      </c>
    </row>
    <row r="41" spans="2:7" x14ac:dyDescent="0.25">
      <c r="F41" t="s">
        <v>22</v>
      </c>
    </row>
    <row r="45" spans="2:7" x14ac:dyDescent="0.25">
      <c r="B45" t="s">
        <v>23</v>
      </c>
    </row>
    <row r="47" spans="2:7" x14ac:dyDescent="0.25">
      <c r="B47" t="s">
        <v>24</v>
      </c>
    </row>
    <row r="48" spans="2:7" x14ac:dyDescent="0.25">
      <c r="B48" t="e">
        <f xml:space="preserve"> Selbstkosten ermitteln und Gewinn abdecken</f>
        <v>#NAME?</v>
      </c>
    </row>
    <row r="49" spans="2:2" x14ac:dyDescent="0.25">
      <c r="B49" t="s">
        <v>25</v>
      </c>
    </row>
    <row r="50" spans="2:2" x14ac:dyDescent="0.25">
      <c r="B50" t="s">
        <v>26</v>
      </c>
    </row>
    <row r="53" spans="2:2" x14ac:dyDescent="0.25">
      <c r="B53" t="s">
        <v>27</v>
      </c>
    </row>
    <row r="55" spans="2:2" x14ac:dyDescent="0.25">
      <c r="B55" t="s">
        <v>28</v>
      </c>
    </row>
    <row r="56" spans="2:2" x14ac:dyDescent="0.25">
      <c r="B56" t="s">
        <v>29</v>
      </c>
    </row>
    <row r="57" spans="2:2" x14ac:dyDescent="0.25">
      <c r="B57" t="s">
        <v>30</v>
      </c>
    </row>
    <row r="58" spans="2:2" x14ac:dyDescent="0.25">
      <c r="B58" t="s">
        <v>31</v>
      </c>
    </row>
    <row r="59" spans="2:2" x14ac:dyDescent="0.25">
      <c r="B59" t="s">
        <v>72</v>
      </c>
    </row>
    <row r="60" spans="2:2" x14ac:dyDescent="0.25">
      <c r="B60" t="s">
        <v>73</v>
      </c>
    </row>
    <row r="61" spans="2:2" x14ac:dyDescent="0.25">
      <c r="B61" t="s">
        <v>74</v>
      </c>
    </row>
    <row r="62" spans="2:2" x14ac:dyDescent="0.25">
      <c r="B62" t="s">
        <v>75</v>
      </c>
    </row>
    <row r="63" spans="2:2" x14ac:dyDescent="0.25">
      <c r="B63" t="s">
        <v>32</v>
      </c>
    </row>
    <row r="64" spans="2:2" x14ac:dyDescent="0.25">
      <c r="B64" t="s">
        <v>33</v>
      </c>
    </row>
    <row r="65" spans="2:3" x14ac:dyDescent="0.25">
      <c r="B65" t="s">
        <v>34</v>
      </c>
    </row>
    <row r="66" spans="2:3" x14ac:dyDescent="0.25">
      <c r="B66" t="s">
        <v>35</v>
      </c>
    </row>
    <row r="68" spans="2:3" x14ac:dyDescent="0.25">
      <c r="B68" t="s">
        <v>76</v>
      </c>
    </row>
    <row r="69" spans="2:3" x14ac:dyDescent="0.25">
      <c r="B69" t="s">
        <v>36</v>
      </c>
    </row>
    <row r="70" spans="2:3" x14ac:dyDescent="0.25">
      <c r="B70" t="s">
        <v>37</v>
      </c>
    </row>
    <row r="71" spans="2:3" x14ac:dyDescent="0.25">
      <c r="B71" t="s">
        <v>38</v>
      </c>
    </row>
    <row r="72" spans="2:3" x14ac:dyDescent="0.25">
      <c r="B72" t="s">
        <v>39</v>
      </c>
    </row>
    <row r="73" spans="2:3" x14ac:dyDescent="0.25">
      <c r="B73" t="s">
        <v>77</v>
      </c>
    </row>
    <row r="74" spans="2:3" x14ac:dyDescent="0.25">
      <c r="B74" t="s">
        <v>40</v>
      </c>
    </row>
    <row r="75" spans="2:3" x14ac:dyDescent="0.25">
      <c r="B75" t="s">
        <v>41</v>
      </c>
    </row>
    <row r="76" spans="2:3" x14ac:dyDescent="0.25">
      <c r="B76" t="s">
        <v>42</v>
      </c>
    </row>
    <row r="77" spans="2:3" x14ac:dyDescent="0.25">
      <c r="B77" t="s">
        <v>43</v>
      </c>
    </row>
    <row r="78" spans="2:3" x14ac:dyDescent="0.25">
      <c r="C78" t="s">
        <v>44</v>
      </c>
    </row>
    <row r="79" spans="2:3" x14ac:dyDescent="0.25">
      <c r="B79" t="s">
        <v>45</v>
      </c>
    </row>
    <row r="80" spans="2:3" x14ac:dyDescent="0.25">
      <c r="B80" t="s">
        <v>46</v>
      </c>
    </row>
    <row r="81" spans="1:7" x14ac:dyDescent="0.25">
      <c r="B81" t="s">
        <v>47</v>
      </c>
    </row>
    <row r="82" spans="1:7" x14ac:dyDescent="0.25">
      <c r="B82" t="s">
        <v>48</v>
      </c>
    </row>
    <row r="83" spans="1:7" x14ac:dyDescent="0.25">
      <c r="C83" t="s">
        <v>49</v>
      </c>
      <c r="D83" t="s">
        <v>50</v>
      </c>
      <c r="E83">
        <v>30</v>
      </c>
    </row>
    <row r="84" spans="1:7" x14ac:dyDescent="0.25">
      <c r="D84" t="s">
        <v>51</v>
      </c>
      <c r="E84">
        <v>20</v>
      </c>
    </row>
    <row r="85" spans="1:7" x14ac:dyDescent="0.25">
      <c r="D85" t="s">
        <v>52</v>
      </c>
      <c r="E85" t="s">
        <v>53</v>
      </c>
    </row>
    <row r="86" spans="1:7" x14ac:dyDescent="0.25">
      <c r="D86" t="s">
        <v>54</v>
      </c>
      <c r="G86" s="1">
        <v>60000</v>
      </c>
    </row>
    <row r="87" spans="1:7" x14ac:dyDescent="0.25">
      <c r="D87" t="s">
        <v>55</v>
      </c>
      <c r="F87" t="s">
        <v>56</v>
      </c>
    </row>
    <row r="88" spans="1:7" x14ac:dyDescent="0.25">
      <c r="B88" t="s">
        <v>57</v>
      </c>
    </row>
    <row r="89" spans="1:7" x14ac:dyDescent="0.25">
      <c r="B89" t="s">
        <v>58</v>
      </c>
    </row>
    <row r="90" spans="1:7" x14ac:dyDescent="0.25">
      <c r="B90" t="s">
        <v>78</v>
      </c>
    </row>
    <row r="91" spans="1:7" x14ac:dyDescent="0.25">
      <c r="B91" t="s">
        <v>79</v>
      </c>
    </row>
    <row r="92" spans="1:7" x14ac:dyDescent="0.25">
      <c r="B92" t="s">
        <v>59</v>
      </c>
    </row>
    <row r="93" spans="1:7" x14ac:dyDescent="0.25">
      <c r="B93" t="s">
        <v>60</v>
      </c>
    </row>
    <row r="95" spans="1:7" x14ac:dyDescent="0.25">
      <c r="A95" t="s">
        <v>64</v>
      </c>
    </row>
  </sheetData>
  <phoneticPr fontId="9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abSelected="1" view="pageLayout" zoomScaleNormal="100" workbookViewId="0">
      <selection activeCell="L85" sqref="L85"/>
    </sheetView>
  </sheetViews>
  <sheetFormatPr baseColWidth="10" defaultRowHeight="15" x14ac:dyDescent="0.25"/>
  <cols>
    <col min="1" max="1" width="5" customWidth="1"/>
  </cols>
  <sheetData>
    <row r="1" spans="1:12" ht="15.75" x14ac:dyDescent="0.25">
      <c r="A1" s="13" t="s">
        <v>61</v>
      </c>
    </row>
    <row r="2" spans="1:12" x14ac:dyDescent="0.25">
      <c r="A2" s="9" t="s">
        <v>153</v>
      </c>
    </row>
    <row r="3" spans="1:12" x14ac:dyDescent="0.25">
      <c r="A3" s="9" t="s">
        <v>154</v>
      </c>
    </row>
    <row r="4" spans="1:12" x14ac:dyDescent="0.25">
      <c r="A4" s="9" t="s">
        <v>155</v>
      </c>
      <c r="L4" s="30" t="s">
        <v>160</v>
      </c>
    </row>
    <row r="5" spans="1:12" x14ac:dyDescent="0.25">
      <c r="A5" s="9" t="s">
        <v>156</v>
      </c>
      <c r="L5" s="30" t="s">
        <v>161</v>
      </c>
    </row>
    <row r="6" spans="1:12" x14ac:dyDescent="0.25">
      <c r="A6" s="9" t="s">
        <v>158</v>
      </c>
      <c r="L6" s="31" t="s">
        <v>159</v>
      </c>
    </row>
    <row r="7" spans="1:12" x14ac:dyDescent="0.25">
      <c r="A7" s="9" t="s">
        <v>157</v>
      </c>
      <c r="L7" s="31" t="s">
        <v>162</v>
      </c>
    </row>
    <row r="8" spans="1:12" x14ac:dyDescent="0.25">
      <c r="A8" s="9"/>
      <c r="L8" s="4"/>
    </row>
    <row r="9" spans="1:12" x14ac:dyDescent="0.25">
      <c r="A9" s="29" t="s">
        <v>107</v>
      </c>
    </row>
    <row r="10" spans="1:12" x14ac:dyDescent="0.25">
      <c r="A10" s="12"/>
    </row>
    <row r="11" spans="1:12" ht="15.75" x14ac:dyDescent="0.25">
      <c r="A11" s="6" t="s">
        <v>62</v>
      </c>
      <c r="E11" t="s">
        <v>126</v>
      </c>
      <c r="L11" s="16"/>
    </row>
    <row r="12" spans="1:12" x14ac:dyDescent="0.25">
      <c r="A12" s="2"/>
      <c r="B12" t="s">
        <v>84</v>
      </c>
      <c r="L12" s="14">
        <f>12*10*6*50</f>
        <v>36000</v>
      </c>
    </row>
    <row r="13" spans="1:12" x14ac:dyDescent="0.25">
      <c r="A13" s="2" t="s">
        <v>83</v>
      </c>
      <c r="B13" t="s">
        <v>164</v>
      </c>
      <c r="L13" s="14">
        <f>1000*12</f>
        <v>12000</v>
      </c>
    </row>
    <row r="14" spans="1:12" x14ac:dyDescent="0.25">
      <c r="A14" s="2" t="s">
        <v>83</v>
      </c>
      <c r="B14" t="s">
        <v>85</v>
      </c>
      <c r="L14" s="14">
        <f>200*12</f>
        <v>2400</v>
      </c>
    </row>
    <row r="15" spans="1:12" x14ac:dyDescent="0.25">
      <c r="A15" s="2" t="s">
        <v>83</v>
      </c>
      <c r="B15" t="s">
        <v>86</v>
      </c>
      <c r="L15" s="14">
        <f>199*12</f>
        <v>2388</v>
      </c>
    </row>
    <row r="16" spans="1:12" x14ac:dyDescent="0.25">
      <c r="A16" s="2" t="s">
        <v>83</v>
      </c>
      <c r="B16" t="s">
        <v>121</v>
      </c>
      <c r="L16" s="14">
        <f>50*12</f>
        <v>600</v>
      </c>
    </row>
    <row r="17" spans="1:20" x14ac:dyDescent="0.25">
      <c r="A17" s="2" t="s">
        <v>83</v>
      </c>
      <c r="B17" t="s">
        <v>122</v>
      </c>
      <c r="L17" s="14">
        <f>50*12</f>
        <v>600</v>
      </c>
    </row>
    <row r="18" spans="1:20" x14ac:dyDescent="0.25">
      <c r="A18" s="2" t="s">
        <v>83</v>
      </c>
      <c r="B18" t="s">
        <v>111</v>
      </c>
      <c r="L18" s="14">
        <f>100*12</f>
        <v>1200</v>
      </c>
      <c r="Q18" s="7"/>
    </row>
    <row r="19" spans="1:20" x14ac:dyDescent="0.25">
      <c r="A19" s="2" t="s">
        <v>83</v>
      </c>
      <c r="B19" t="s">
        <v>166</v>
      </c>
      <c r="L19" s="14">
        <f>100*12</f>
        <v>1200</v>
      </c>
    </row>
    <row r="20" spans="1:20" x14ac:dyDescent="0.25">
      <c r="A20" s="2" t="s">
        <v>83</v>
      </c>
      <c r="B20" t="s">
        <v>92</v>
      </c>
      <c r="L20" s="14">
        <f>40*12</f>
        <v>480</v>
      </c>
    </row>
    <row r="21" spans="1:20" x14ac:dyDescent="0.25">
      <c r="A21" s="2" t="s">
        <v>83</v>
      </c>
      <c r="B21" t="s">
        <v>87</v>
      </c>
      <c r="L21" s="14">
        <f>220*12</f>
        <v>2640</v>
      </c>
    </row>
    <row r="22" spans="1:20" x14ac:dyDescent="0.25">
      <c r="A22" s="2" t="s">
        <v>83</v>
      </c>
      <c r="B22" t="s">
        <v>106</v>
      </c>
      <c r="L22" s="14">
        <f>55*12</f>
        <v>660</v>
      </c>
    </row>
    <row r="23" spans="1:20" x14ac:dyDescent="0.25">
      <c r="A23" s="2" t="s">
        <v>83</v>
      </c>
      <c r="B23" t="s">
        <v>89</v>
      </c>
      <c r="L23" s="14">
        <v>0</v>
      </c>
    </row>
    <row r="24" spans="1:20" x14ac:dyDescent="0.25">
      <c r="A24" s="2" t="s">
        <v>83</v>
      </c>
      <c r="B24" t="s">
        <v>127</v>
      </c>
      <c r="L24" s="14">
        <v>0</v>
      </c>
      <c r="Q24" s="7"/>
    </row>
    <row r="25" spans="1:20" x14ac:dyDescent="0.25">
      <c r="A25" s="2" t="s">
        <v>83</v>
      </c>
      <c r="B25" t="s">
        <v>123</v>
      </c>
      <c r="L25" s="14">
        <f>20*12</f>
        <v>240</v>
      </c>
    </row>
    <row r="26" spans="1:20" x14ac:dyDescent="0.25">
      <c r="A26" s="2" t="s">
        <v>83</v>
      </c>
      <c r="B26" t="s">
        <v>90</v>
      </c>
      <c r="L26" s="14">
        <f>300</f>
        <v>300</v>
      </c>
    </row>
    <row r="27" spans="1:20" x14ac:dyDescent="0.25">
      <c r="A27" s="2" t="s">
        <v>83</v>
      </c>
      <c r="B27" t="s">
        <v>91</v>
      </c>
      <c r="L27" s="14">
        <v>0</v>
      </c>
    </row>
    <row r="28" spans="1:20" x14ac:dyDescent="0.25">
      <c r="A28" s="2" t="s">
        <v>83</v>
      </c>
      <c r="B28" t="s">
        <v>163</v>
      </c>
      <c r="L28" s="14">
        <f>20*12</f>
        <v>240</v>
      </c>
    </row>
    <row r="29" spans="1:20" x14ac:dyDescent="0.25">
      <c r="A29" s="2" t="s">
        <v>83</v>
      </c>
      <c r="B29" t="s">
        <v>165</v>
      </c>
      <c r="L29" s="14">
        <f>10*12</f>
        <v>120</v>
      </c>
    </row>
    <row r="30" spans="1:20" x14ac:dyDescent="0.25">
      <c r="A30" s="2" t="s">
        <v>83</v>
      </c>
      <c r="B30" t="s">
        <v>63</v>
      </c>
      <c r="L30" s="14">
        <v>0</v>
      </c>
      <c r="Q30" s="7"/>
      <c r="T30" s="10"/>
    </row>
    <row r="31" spans="1:20" x14ac:dyDescent="0.25">
      <c r="A31" s="2" t="s">
        <v>83</v>
      </c>
      <c r="B31" t="s">
        <v>88</v>
      </c>
      <c r="L31" s="15">
        <v>40000</v>
      </c>
    </row>
    <row r="32" spans="1:20" s="4" customFormat="1" x14ac:dyDescent="0.25">
      <c r="A32" s="3" t="s">
        <v>82</v>
      </c>
      <c r="B32" s="4" t="s">
        <v>133</v>
      </c>
      <c r="L32" s="21">
        <f>SUM(L12:L31)</f>
        <v>101068</v>
      </c>
    </row>
    <row r="33" spans="1:17" x14ac:dyDescent="0.25">
      <c r="A33" s="2"/>
      <c r="L33" s="16"/>
    </row>
    <row r="34" spans="1:17" x14ac:dyDescent="0.25">
      <c r="A34" s="2"/>
      <c r="L34" s="16"/>
    </row>
    <row r="35" spans="1:17" ht="15.75" x14ac:dyDescent="0.25">
      <c r="A35" s="6" t="s">
        <v>129</v>
      </c>
      <c r="L35" s="16"/>
      <c r="Q35" s="7"/>
    </row>
    <row r="36" spans="1:17" x14ac:dyDescent="0.25">
      <c r="A36" s="2"/>
      <c r="B36" t="s">
        <v>65</v>
      </c>
      <c r="L36" s="14">
        <v>365</v>
      </c>
    </row>
    <row r="37" spans="1:17" x14ac:dyDescent="0.25">
      <c r="A37" s="2" t="s">
        <v>93</v>
      </c>
      <c r="B37" t="s">
        <v>128</v>
      </c>
      <c r="L37" s="14">
        <v>52</v>
      </c>
    </row>
    <row r="38" spans="1:17" x14ac:dyDescent="0.25">
      <c r="A38" s="2" t="s">
        <v>93</v>
      </c>
      <c r="B38" t="s">
        <v>94</v>
      </c>
      <c r="L38" s="14">
        <v>0</v>
      </c>
    </row>
    <row r="39" spans="1:17" x14ac:dyDescent="0.25">
      <c r="A39" s="2" t="s">
        <v>93</v>
      </c>
      <c r="B39" t="s">
        <v>95</v>
      </c>
      <c r="L39" s="14">
        <v>25</v>
      </c>
      <c r="Q39" s="7"/>
    </row>
    <row r="40" spans="1:17" x14ac:dyDescent="0.25">
      <c r="A40" s="2" t="s">
        <v>93</v>
      </c>
      <c r="B40" t="s">
        <v>96</v>
      </c>
      <c r="L40" s="14">
        <v>10</v>
      </c>
    </row>
    <row r="41" spans="1:17" s="4" customFormat="1" x14ac:dyDescent="0.25">
      <c r="A41" s="3" t="s">
        <v>82</v>
      </c>
      <c r="B41" s="4" t="s">
        <v>130</v>
      </c>
      <c r="L41" s="21">
        <f>L36-L37-L38-L39-L40</f>
        <v>278</v>
      </c>
    </row>
    <row r="42" spans="1:17" x14ac:dyDescent="0.25">
      <c r="B42" t="s">
        <v>100</v>
      </c>
      <c r="L42" s="22">
        <f>L41</f>
        <v>278</v>
      </c>
    </row>
    <row r="43" spans="1:17" x14ac:dyDescent="0.25">
      <c r="A43" s="2" t="s">
        <v>99</v>
      </c>
      <c r="B43" t="s">
        <v>97</v>
      </c>
      <c r="L43" s="22">
        <v>10</v>
      </c>
    </row>
    <row r="44" spans="1:17" x14ac:dyDescent="0.25">
      <c r="A44" s="2" t="s">
        <v>82</v>
      </c>
      <c r="B44" s="4" t="s">
        <v>131</v>
      </c>
      <c r="L44" s="14">
        <f>L42*L43</f>
        <v>2780</v>
      </c>
    </row>
    <row r="45" spans="1:17" s="9" customFormat="1" x14ac:dyDescent="0.25">
      <c r="A45" s="8" t="s">
        <v>93</v>
      </c>
      <c r="B45" s="9" t="s">
        <v>139</v>
      </c>
      <c r="L45" s="23">
        <f>L44*0.3</f>
        <v>834</v>
      </c>
    </row>
    <row r="46" spans="1:17" x14ac:dyDescent="0.25">
      <c r="A46" s="2" t="s">
        <v>99</v>
      </c>
      <c r="B46" t="s">
        <v>98</v>
      </c>
      <c r="L46" s="22">
        <v>2</v>
      </c>
    </row>
    <row r="47" spans="1:17" s="4" customFormat="1" x14ac:dyDescent="0.25">
      <c r="A47" s="3" t="s">
        <v>82</v>
      </c>
      <c r="B47" s="4" t="s">
        <v>132</v>
      </c>
      <c r="L47" s="21">
        <f>(L44-L45)*L46</f>
        <v>3892</v>
      </c>
    </row>
    <row r="48" spans="1:17" x14ac:dyDescent="0.25">
      <c r="L48" s="16"/>
    </row>
    <row r="49" spans="1:12" ht="15.75" x14ac:dyDescent="0.25">
      <c r="A49" s="6" t="s">
        <v>101</v>
      </c>
      <c r="L49" s="16"/>
    </row>
    <row r="50" spans="1:12" x14ac:dyDescent="0.25">
      <c r="A50" s="2"/>
      <c r="B50" t="s">
        <v>133</v>
      </c>
      <c r="L50" s="22">
        <f>L32</f>
        <v>101068</v>
      </c>
    </row>
    <row r="51" spans="1:12" x14ac:dyDescent="0.25">
      <c r="A51" s="2" t="s">
        <v>102</v>
      </c>
      <c r="B51" t="s">
        <v>103</v>
      </c>
      <c r="L51" s="22">
        <f>L47</f>
        <v>3892</v>
      </c>
    </row>
    <row r="52" spans="1:12" s="4" customFormat="1" x14ac:dyDescent="0.25">
      <c r="A52" s="3" t="s">
        <v>82</v>
      </c>
      <c r="B52" s="4" t="s">
        <v>66</v>
      </c>
      <c r="L52" s="21">
        <f>ROUND(L50/L51,2)</f>
        <v>25.97</v>
      </c>
    </row>
    <row r="53" spans="1:12" x14ac:dyDescent="0.25">
      <c r="A53" s="2" t="s">
        <v>115</v>
      </c>
      <c r="L53" s="5"/>
    </row>
    <row r="54" spans="1:12" x14ac:dyDescent="0.25">
      <c r="A54" t="s">
        <v>152</v>
      </c>
      <c r="L54" s="5"/>
    </row>
    <row r="55" spans="1:12" x14ac:dyDescent="0.25">
      <c r="A55" s="2"/>
      <c r="B55" t="s">
        <v>66</v>
      </c>
      <c r="L55" s="22">
        <f>L52</f>
        <v>25.97</v>
      </c>
    </row>
    <row r="56" spans="1:12" x14ac:dyDescent="0.25">
      <c r="A56" s="2" t="s">
        <v>102</v>
      </c>
      <c r="B56" t="s">
        <v>104</v>
      </c>
      <c r="L56" s="14">
        <v>60</v>
      </c>
    </row>
    <row r="57" spans="1:12" s="4" customFormat="1" x14ac:dyDescent="0.25">
      <c r="A57" s="3" t="s">
        <v>82</v>
      </c>
      <c r="B57" s="4" t="s">
        <v>105</v>
      </c>
      <c r="L57" s="24">
        <f>ROUND(L55/L56,2)</f>
        <v>0.43</v>
      </c>
    </row>
    <row r="58" spans="1:12" s="4" customFormat="1" x14ac:dyDescent="0.25">
      <c r="A58" s="3"/>
      <c r="L58" s="25"/>
    </row>
    <row r="59" spans="1:12" x14ac:dyDescent="0.25">
      <c r="A59" s="2"/>
    </row>
    <row r="60" spans="1:12" x14ac:dyDescent="0.25">
      <c r="A60" s="12" t="s">
        <v>80</v>
      </c>
    </row>
    <row r="61" spans="1:12" x14ac:dyDescent="0.25">
      <c r="A61" t="s">
        <v>108</v>
      </c>
    </row>
    <row r="62" spans="1:12" x14ac:dyDescent="0.25">
      <c r="A62" s="2"/>
      <c r="B62" t="s">
        <v>109</v>
      </c>
      <c r="E62" t="s">
        <v>110</v>
      </c>
      <c r="H62" t="s">
        <v>151</v>
      </c>
      <c r="L62" s="14">
        <v>30</v>
      </c>
    </row>
    <row r="63" spans="1:12" x14ac:dyDescent="0.25">
      <c r="A63" s="2" t="s">
        <v>99</v>
      </c>
      <c r="B63" t="s">
        <v>105</v>
      </c>
      <c r="D63" s="2" t="s">
        <v>99</v>
      </c>
      <c r="E63" t="s">
        <v>66</v>
      </c>
      <c r="L63" s="14">
        <f>L57</f>
        <v>0.43</v>
      </c>
    </row>
    <row r="64" spans="1:12" s="4" customFormat="1" x14ac:dyDescent="0.25">
      <c r="A64" s="3" t="s">
        <v>82</v>
      </c>
      <c r="B64" s="4" t="s">
        <v>116</v>
      </c>
      <c r="L64" s="26">
        <f>L62*L63</f>
        <v>12.9</v>
      </c>
    </row>
    <row r="65" spans="1:12" s="4" customFormat="1" x14ac:dyDescent="0.25">
      <c r="A65" s="3"/>
      <c r="L65" s="25"/>
    </row>
    <row r="66" spans="1:12" x14ac:dyDescent="0.25">
      <c r="A66" s="2"/>
      <c r="L66" s="16"/>
    </row>
    <row r="67" spans="1:12" x14ac:dyDescent="0.25">
      <c r="A67" s="12" t="s">
        <v>142</v>
      </c>
      <c r="L67" s="16"/>
    </row>
    <row r="68" spans="1:12" x14ac:dyDescent="0.25">
      <c r="A68" t="s">
        <v>134</v>
      </c>
      <c r="L68" s="16"/>
    </row>
    <row r="69" spans="1:12" x14ac:dyDescent="0.25">
      <c r="A69" s="2"/>
      <c r="B69" t="s">
        <v>112</v>
      </c>
      <c r="L69" s="27">
        <v>0.6</v>
      </c>
    </row>
    <row r="70" spans="1:12" x14ac:dyDescent="0.25">
      <c r="A70" s="2" t="s">
        <v>83</v>
      </c>
      <c r="B70" t="s">
        <v>113</v>
      </c>
      <c r="L70" s="27">
        <v>0.15</v>
      </c>
    </row>
    <row r="71" spans="1:12" x14ac:dyDescent="0.25">
      <c r="A71" s="2" t="s">
        <v>83</v>
      </c>
      <c r="B71" t="s">
        <v>114</v>
      </c>
      <c r="L71" s="27">
        <v>0.25</v>
      </c>
    </row>
    <row r="72" spans="1:12" x14ac:dyDescent="0.25">
      <c r="A72" s="2" t="s">
        <v>83</v>
      </c>
      <c r="B72" t="s">
        <v>119</v>
      </c>
      <c r="L72" s="27">
        <v>1.5</v>
      </c>
    </row>
    <row r="73" spans="1:12" x14ac:dyDescent="0.25">
      <c r="A73" s="2" t="s">
        <v>83</v>
      </c>
      <c r="B73" t="s">
        <v>124</v>
      </c>
      <c r="L73" s="27">
        <f>2*0.3</f>
        <v>0.6</v>
      </c>
    </row>
    <row r="74" spans="1:12" x14ac:dyDescent="0.25">
      <c r="A74" s="2" t="s">
        <v>83</v>
      </c>
      <c r="B74" t="s">
        <v>144</v>
      </c>
      <c r="L74" s="27">
        <v>0.25</v>
      </c>
    </row>
    <row r="75" spans="1:12" s="4" customFormat="1" x14ac:dyDescent="0.25">
      <c r="A75" s="3" t="s">
        <v>82</v>
      </c>
      <c r="B75" s="4" t="s">
        <v>67</v>
      </c>
      <c r="L75" s="26">
        <f>L69+L70+L71+L72</f>
        <v>2.5</v>
      </c>
    </row>
    <row r="76" spans="1:12" s="4" customFormat="1" x14ac:dyDescent="0.25">
      <c r="A76" s="3"/>
      <c r="L76" s="25"/>
    </row>
    <row r="77" spans="1:12" x14ac:dyDescent="0.25">
      <c r="A77" s="2"/>
      <c r="L77" s="16"/>
    </row>
    <row r="78" spans="1:12" x14ac:dyDescent="0.25">
      <c r="A78" s="12" t="s">
        <v>81</v>
      </c>
      <c r="L78" s="16"/>
    </row>
    <row r="79" spans="1:12" x14ac:dyDescent="0.25">
      <c r="A79" s="2"/>
      <c r="B79" t="s">
        <v>67</v>
      </c>
      <c r="L79" s="27">
        <f>L75</f>
        <v>2.5</v>
      </c>
    </row>
    <row r="80" spans="1:12" x14ac:dyDescent="0.25">
      <c r="A80" s="2" t="s">
        <v>83</v>
      </c>
      <c r="B80" t="s">
        <v>116</v>
      </c>
      <c r="L80" s="27">
        <f>L64</f>
        <v>12.9</v>
      </c>
    </row>
    <row r="81" spans="1:12" x14ac:dyDescent="0.25">
      <c r="A81" s="2" t="s">
        <v>82</v>
      </c>
      <c r="B81" s="4" t="s">
        <v>117</v>
      </c>
      <c r="L81" s="27">
        <f>L79+L80</f>
        <v>15.4</v>
      </c>
    </row>
    <row r="82" spans="1:12" x14ac:dyDescent="0.25">
      <c r="A82" s="2" t="s">
        <v>83</v>
      </c>
      <c r="B82" t="s">
        <v>140</v>
      </c>
      <c r="C82" s="7"/>
      <c r="L82" s="27">
        <f>ROUND(L81*0.05,2)</f>
        <v>0.77</v>
      </c>
    </row>
    <row r="83" spans="1:12" x14ac:dyDescent="0.25">
      <c r="A83" s="2" t="s">
        <v>82</v>
      </c>
      <c r="B83" s="4" t="s">
        <v>135</v>
      </c>
      <c r="L83" s="28">
        <f>L81+L82</f>
        <v>16.170000000000002</v>
      </c>
    </row>
    <row r="84" spans="1:12" x14ac:dyDescent="0.25">
      <c r="A84" s="2"/>
      <c r="B84" t="s">
        <v>145</v>
      </c>
      <c r="L84" s="27">
        <f>ROUND(L83/20,2)</f>
        <v>0.81</v>
      </c>
    </row>
    <row r="85" spans="1:12" x14ac:dyDescent="0.25">
      <c r="L85" s="16"/>
    </row>
    <row r="86" spans="1:12" x14ac:dyDescent="0.25">
      <c r="A86" t="s">
        <v>136</v>
      </c>
      <c r="L86" s="16"/>
    </row>
    <row r="87" spans="1:12" x14ac:dyDescent="0.25">
      <c r="A87" s="11" t="s">
        <v>137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6"/>
    </row>
    <row r="88" spans="1:12" x14ac:dyDescent="0.25">
      <c r="A88" s="11" t="s">
        <v>138</v>
      </c>
      <c r="L88" s="16"/>
    </row>
    <row r="89" spans="1:12" x14ac:dyDescent="0.25">
      <c r="A89" s="11"/>
      <c r="L89" s="16"/>
    </row>
    <row r="90" spans="1:12" x14ac:dyDescent="0.25">
      <c r="A90" s="2" t="s">
        <v>83</v>
      </c>
      <c r="B90" t="s">
        <v>141</v>
      </c>
      <c r="L90" s="27">
        <f>ROUND(L84*10/100,2)</f>
        <v>0.08</v>
      </c>
    </row>
    <row r="91" spans="1:12" x14ac:dyDescent="0.25">
      <c r="A91" s="2" t="s">
        <v>83</v>
      </c>
      <c r="B91" t="s">
        <v>149</v>
      </c>
      <c r="L91" s="27">
        <f>ROUND(L84*0.05,2)</f>
        <v>0.04</v>
      </c>
    </row>
    <row r="92" spans="1:12" x14ac:dyDescent="0.25">
      <c r="A92" s="2" t="s">
        <v>82</v>
      </c>
      <c r="B92" t="s">
        <v>118</v>
      </c>
      <c r="L92" s="27">
        <f>L84+L90+L91</f>
        <v>0.93</v>
      </c>
    </row>
    <row r="93" spans="1:12" x14ac:dyDescent="0.25">
      <c r="A93" s="2" t="s">
        <v>83</v>
      </c>
      <c r="B93" t="s">
        <v>120</v>
      </c>
      <c r="C93" t="s">
        <v>150</v>
      </c>
      <c r="L93" s="27">
        <f>ROUND(L92*19/100,2)</f>
        <v>0.18</v>
      </c>
    </row>
    <row r="94" spans="1:12" x14ac:dyDescent="0.25">
      <c r="A94" s="2" t="s">
        <v>82</v>
      </c>
      <c r="B94" s="4" t="s">
        <v>125</v>
      </c>
      <c r="L94" s="28">
        <f>L84+L90+L91+L93</f>
        <v>1.1100000000000001</v>
      </c>
    </row>
    <row r="95" spans="1:12" x14ac:dyDescent="0.25">
      <c r="L95" s="16"/>
    </row>
    <row r="96" spans="1:12" x14ac:dyDescent="0.25">
      <c r="L96" s="16"/>
    </row>
    <row r="97" spans="1:12" x14ac:dyDescent="0.25">
      <c r="A97" s="2"/>
      <c r="L97" s="16"/>
    </row>
    <row r="98" spans="1:12" x14ac:dyDescent="0.25">
      <c r="L98" s="16"/>
    </row>
    <row r="99" spans="1:12" x14ac:dyDescent="0.25">
      <c r="L99" s="16"/>
    </row>
    <row r="100" spans="1:12" x14ac:dyDescent="0.25">
      <c r="A100" s="2"/>
      <c r="L100" s="16"/>
    </row>
    <row r="101" spans="1:12" ht="15.75" x14ac:dyDescent="0.25">
      <c r="A101" s="13" t="s">
        <v>68</v>
      </c>
      <c r="L101" s="16"/>
    </row>
    <row r="102" spans="1:12" x14ac:dyDescent="0.25">
      <c r="A102" s="17" t="s">
        <v>146</v>
      </c>
      <c r="L102" s="16"/>
    </row>
    <row r="103" spans="1:12" x14ac:dyDescent="0.25">
      <c r="A103" t="s">
        <v>143</v>
      </c>
      <c r="L103" s="16"/>
    </row>
    <row r="104" spans="1:12" x14ac:dyDescent="0.25">
      <c r="L104" s="16"/>
    </row>
    <row r="105" spans="1:12" x14ac:dyDescent="0.25">
      <c r="A105" s="2"/>
      <c r="B105" t="s">
        <v>147</v>
      </c>
      <c r="L105" s="27">
        <v>5</v>
      </c>
    </row>
    <row r="106" spans="1:12" x14ac:dyDescent="0.25">
      <c r="A106" s="2" t="s">
        <v>83</v>
      </c>
      <c r="B106" t="s">
        <v>148</v>
      </c>
      <c r="L106" s="27">
        <f>ROUND(L52/4,2)</f>
        <v>6.49</v>
      </c>
    </row>
    <row r="107" spans="1:12" x14ac:dyDescent="0.25">
      <c r="A107" s="2" t="s">
        <v>82</v>
      </c>
      <c r="B107" s="4" t="s">
        <v>117</v>
      </c>
      <c r="L107" s="27">
        <f>L105+L106</f>
        <v>11.49</v>
      </c>
    </row>
    <row r="108" spans="1:12" x14ac:dyDescent="0.25">
      <c r="A108" s="2" t="s">
        <v>83</v>
      </c>
      <c r="B108" t="s">
        <v>141</v>
      </c>
      <c r="L108" s="27">
        <f>ROUND(L107*0.1,2)</f>
        <v>1.1499999999999999</v>
      </c>
    </row>
    <row r="109" spans="1:12" x14ac:dyDescent="0.25">
      <c r="A109" s="2" t="s">
        <v>82</v>
      </c>
      <c r="B109" s="4" t="s">
        <v>118</v>
      </c>
      <c r="L109" s="27">
        <f>L107+L108</f>
        <v>12.64</v>
      </c>
    </row>
    <row r="110" spans="1:12" x14ac:dyDescent="0.25">
      <c r="A110" s="2" t="s">
        <v>83</v>
      </c>
      <c r="B110" t="s">
        <v>120</v>
      </c>
      <c r="L110" s="27">
        <f>ROUND(L109*0.19,2)</f>
        <v>2.4</v>
      </c>
    </row>
    <row r="111" spans="1:12" x14ac:dyDescent="0.25">
      <c r="A111" s="2" t="s">
        <v>82</v>
      </c>
      <c r="B111" s="4" t="s">
        <v>125</v>
      </c>
      <c r="L111" s="28">
        <f>ROUND((L109+L110),2)</f>
        <v>15.04</v>
      </c>
    </row>
    <row r="113" spans="1:3" x14ac:dyDescent="0.25">
      <c r="A113" s="2"/>
    </row>
    <row r="114" spans="1:3" x14ac:dyDescent="0.25">
      <c r="A114" s="2"/>
    </row>
    <row r="115" spans="1:3" x14ac:dyDescent="0.25">
      <c r="A115" s="20"/>
    </row>
    <row r="116" spans="1:3" x14ac:dyDescent="0.25">
      <c r="A116" s="17"/>
    </row>
    <row r="117" spans="1:3" x14ac:dyDescent="0.25">
      <c r="A117" s="17"/>
    </row>
    <row r="118" spans="1:3" x14ac:dyDescent="0.25">
      <c r="A118" s="17"/>
    </row>
    <row r="119" spans="1:3" x14ac:dyDescent="0.25">
      <c r="A119" s="17"/>
    </row>
    <row r="120" spans="1:3" x14ac:dyDescent="0.25">
      <c r="A120" s="17"/>
    </row>
    <row r="121" spans="1:3" x14ac:dyDescent="0.25">
      <c r="B121" s="17"/>
      <c r="C121" s="18"/>
    </row>
    <row r="122" spans="1:3" x14ac:dyDescent="0.25">
      <c r="A122" s="17"/>
      <c r="C122" s="18"/>
    </row>
    <row r="123" spans="1:3" x14ac:dyDescent="0.25">
      <c r="A123" s="17"/>
      <c r="C123" s="18"/>
    </row>
    <row r="124" spans="1:3" x14ac:dyDescent="0.25">
      <c r="A124" s="17"/>
      <c r="C124" s="18"/>
    </row>
    <row r="125" spans="1:3" x14ac:dyDescent="0.25">
      <c r="A125" s="17"/>
      <c r="B125" s="4"/>
      <c r="C125" s="19"/>
    </row>
    <row r="126" spans="1:3" x14ac:dyDescent="0.25">
      <c r="A126" s="17"/>
    </row>
    <row r="127" spans="1:3" x14ac:dyDescent="0.25">
      <c r="A127" s="17"/>
    </row>
    <row r="129" spans="1:10" x14ac:dyDescent="0.25">
      <c r="A129" s="17"/>
    </row>
    <row r="130" spans="1:10" x14ac:dyDescent="0.25">
      <c r="A130" s="17"/>
    </row>
    <row r="135" spans="1:10" x14ac:dyDescent="0.25">
      <c r="A135" s="2"/>
      <c r="F135" s="7"/>
    </row>
    <row r="136" spans="1:10" x14ac:dyDescent="0.25">
      <c r="A136" s="2"/>
    </row>
    <row r="137" spans="1:10" x14ac:dyDescent="0.25">
      <c r="A137" s="2"/>
    </row>
    <row r="138" spans="1:10" x14ac:dyDescent="0.25">
      <c r="A138" s="2"/>
      <c r="F138" s="7"/>
    </row>
    <row r="139" spans="1:10" x14ac:dyDescent="0.25">
      <c r="A139" s="2"/>
    </row>
    <row r="140" spans="1:10" x14ac:dyDescent="0.25">
      <c r="A140" s="2"/>
      <c r="F140" s="7"/>
      <c r="I140" s="7"/>
      <c r="J140" s="7"/>
    </row>
    <row r="141" spans="1:10" x14ac:dyDescent="0.25">
      <c r="A141" s="2"/>
      <c r="F141" s="7"/>
    </row>
    <row r="142" spans="1:10" x14ac:dyDescent="0.25">
      <c r="A142" s="2"/>
    </row>
    <row r="143" spans="1:10" x14ac:dyDescent="0.25">
      <c r="F143" s="7"/>
    </row>
    <row r="146" spans="7:7" x14ac:dyDescent="0.25">
      <c r="G146" s="7"/>
    </row>
  </sheetData>
  <phoneticPr fontId="9" type="noConversion"/>
  <pageMargins left="0.7" right="0.7" top="0.78740157499999996" bottom="0.78740157499999996" header="0.3" footer="0.3"/>
  <pageSetup paperSize="9" orientation="landscape" r:id="rId1"/>
  <headerFooter>
    <oddHeader>&amp;C&amp;"-,Fett"&amp;14Preiskalkulationsschema mit Beispiel&amp;"-,Standard"             -           &amp;12 11. Netzwerktreffen der Schülerfirmen mit inklusivem Charakter</oddHeader>
    <oddFooter>&amp;LServicestelle-Schülerfirmen, Ines Weinkauf&amp;C&amp;P&amp;RPotsdam, 03.04.2014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9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inesw</dc:creator>
  <cp:lastModifiedBy>weinkauf</cp:lastModifiedBy>
  <cp:lastPrinted>2014-04-07T08:03:49Z</cp:lastPrinted>
  <dcterms:created xsi:type="dcterms:W3CDTF">2014-03-29T09:02:28Z</dcterms:created>
  <dcterms:modified xsi:type="dcterms:W3CDTF">2014-04-07T08:06:10Z</dcterms:modified>
</cp:coreProperties>
</file>